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<sst xmlns="http://schemas.openxmlformats.org/spreadsheetml/2006/main" count="4317" uniqueCount="998">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</sst>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45499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977</v>
      </c>
      <c r="B11" s="578">
        <v>45499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4288</v>
      </c>
      <c r="D6" s="675">
        <f aca="true" t="shared" si="0" ref="D6:D15">C6-E6</f>
        <v>0</v>
      </c>
      <c r="E6" s="674">
        <f>'1-Баланс'!G95</f>
        <v>4288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4267</v>
      </c>
      <c r="D7" s="675">
        <f t="shared" si="0"/>
        <v>1381</v>
      </c>
      <c r="E7" s="674">
        <f>'1-Баланс'!G18</f>
        <v>2886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385</v>
      </c>
      <c r="D8" s="675">
        <f t="shared" si="0"/>
        <v>0</v>
      </c>
      <c r="E8" s="674">
        <f>ABS('2-Отчет за доходите'!C44)-ABS('2-Отчет за доходите'!G44)</f>
        <v>385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445</v>
      </c>
      <c r="D10" s="675">
        <f t="shared" si="0"/>
        <v>0</v>
      </c>
      <c r="E10" s="674">
        <f>'3-Отчет за паричния поток'!C46</f>
        <v>445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4267</v>
      </c>
      <c r="D11" s="675">
        <f t="shared" si="0"/>
        <v>0</v>
      </c>
      <c r="E11" s="674">
        <f>'4-Отчет за собствения капитал'!L34</f>
        <v>4267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238</v>
      </c>
      <c r="D15" s="675">
        <f t="shared" si="0"/>
        <v>238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0.9101654846335697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0.09022732599015702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18.333333333333332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0.08978544776119403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4.407079646017699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21.666666666666668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21.666666666666668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21.19047619047619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21.19047619047619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0.11795872838817624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0.0986473880597015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0.00492149050855402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0.004897388059701493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0.09022732599015702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0.7730923694779116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0.05454545454545454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3586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3586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238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238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238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3833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445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445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455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4288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2886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2886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2886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-962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1869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1006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385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375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4267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4288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28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23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23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385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385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385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385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498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418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423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41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34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498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498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419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363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41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41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31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31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435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445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445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2886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2886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2886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2886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-962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-962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-962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-962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-2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2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1869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1869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99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99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385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405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405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3884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3884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385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-2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2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4267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4267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3616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3668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6'!D42</f>
        <v>3668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30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30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6'!F42</f>
        <v>30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3586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3638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6'!G42</f>
        <v>3638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3586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3638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6'!J42</f>
        <v>3638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3586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3586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6'!R42</f>
        <v>3586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9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40000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40000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238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238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238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238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C16">
      <selection activeCell="D46" sqref="D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3586</v>
      </c>
      <c r="D12" s="197">
        <v>3616</v>
      </c>
      <c r="E12" s="89" t="s">
        <v>25</v>
      </c>
      <c r="F12" s="93" t="s">
        <v>26</v>
      </c>
      <c r="G12" s="197">
        <v>2886</v>
      </c>
      <c r="H12" s="196">
        <v>2886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2886</v>
      </c>
      <c r="H13" s="196">
        <v>2886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2886</v>
      </c>
      <c r="H18" s="610">
        <f>H12+H15+H16+H17</f>
        <v>2886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3586</v>
      </c>
      <c r="D20" s="598">
        <f>SUM(D12:D19)</f>
        <v>3616</v>
      </c>
      <c r="E20" s="89" t="s">
        <v>54</v>
      </c>
      <c r="F20" s="93" t="s">
        <v>55</v>
      </c>
      <c r="G20" s="197">
        <v>-962</v>
      </c>
      <c r="H20" s="196">
        <v>-962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1869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>
        <v>99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1006</v>
      </c>
      <c r="H26" s="598">
        <f>H20+H21+H22</f>
        <v>1008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</v>
      </c>
      <c r="H28" s="596">
        <f>SUM(H29:H31)</f>
        <v>-30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7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385</v>
      </c>
      <c r="H32" s="197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375</v>
      </c>
      <c r="H34" s="598">
        <f>H28+H32+H33</f>
        <v>-10</v>
      </c>
    </row>
    <row r="35" spans="1:8" ht="15.75">
      <c r="A35" s="89" t="s">
        <v>106</v>
      </c>
      <c r="B35" s="94" t="s">
        <v>107</v>
      </c>
      <c r="C35" s="595">
        <f>SUM(C36:C39)</f>
        <v>238</v>
      </c>
      <c r="D35" s="596">
        <f>SUM(D36:D39)</f>
        <v>258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4267</v>
      </c>
      <c r="H37" s="600">
        <f>H26+H18+H34</f>
        <v>3884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238</v>
      </c>
      <c r="D39" s="196">
        <v>258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238</v>
      </c>
      <c r="D46" s="598">
        <f>D35+D40+D45</f>
        <v>258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</v>
      </c>
      <c r="D55" s="479">
        <v>9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3833</v>
      </c>
      <c r="D56" s="602">
        <f>D20+D21+D22+D28+D33+D46+D52+D54+D55</f>
        <v>3883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</v>
      </c>
      <c r="H61" s="596">
        <f>SUM(H62:H68)</f>
        <v>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11</v>
      </c>
      <c r="H69" s="197">
        <v>10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21</v>
      </c>
      <c r="H71" s="598">
        <f>H59+H60+H61+H69+H70</f>
        <v>19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10</v>
      </c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</v>
      </c>
      <c r="H79" s="600">
        <f>H71+H73+H75+H77</f>
        <v>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445</v>
      </c>
      <c r="D90" s="196">
        <v>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445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455</v>
      </c>
      <c r="D94" s="602">
        <f>D65+D76+D85+D92+D93</f>
        <v>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4288</v>
      </c>
      <c r="D95" s="604">
        <f>D94+D56</f>
        <v>3903</v>
      </c>
      <c r="E95" s="229" t="s">
        <v>942</v>
      </c>
      <c r="F95" s="489" t="s">
        <v>268</v>
      </c>
      <c r="G95" s="603">
        <f>G37+G40+G56+G79</f>
        <v>4288</v>
      </c>
      <c r="H95" s="604">
        <f>H37+H40+H56+H79</f>
        <v>3903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45499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9">
      <selection activeCell="D39" sqref="D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6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</v>
      </c>
      <c r="H14" s="316"/>
    </row>
    <row r="15" spans="1:8" ht="15.75">
      <c r="A15" s="194" t="s">
        <v>287</v>
      </c>
      <c r="B15" s="190" t="s">
        <v>288</v>
      </c>
      <c r="C15" s="316">
        <v>30</v>
      </c>
      <c r="D15" s="316">
        <v>22</v>
      </c>
      <c r="E15" s="245" t="s">
        <v>79</v>
      </c>
      <c r="F15" s="240" t="s">
        <v>289</v>
      </c>
      <c r="G15" s="316">
        <v>418</v>
      </c>
      <c r="H15" s="316"/>
    </row>
    <row r="16" spans="1:8" ht="15.75">
      <c r="A16" s="194" t="s">
        <v>290</v>
      </c>
      <c r="B16" s="190" t="s">
        <v>291</v>
      </c>
      <c r="C16" s="316">
        <v>6</v>
      </c>
      <c r="D16" s="316">
        <v>5</v>
      </c>
      <c r="E16" s="236" t="s">
        <v>52</v>
      </c>
      <c r="F16" s="264" t="s">
        <v>292</v>
      </c>
      <c r="G16" s="628">
        <f>SUM(G12:G15)</f>
        <v>423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>
        <v>28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</v>
      </c>
      <c r="D22" s="629">
        <f>SUM(D12:D18)+D19</f>
        <v>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41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34</v>
      </c>
      <c r="H24" s="316">
        <v>74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23</v>
      </c>
      <c r="D26" s="317">
        <v>15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75</v>
      </c>
      <c r="H27" s="629">
        <f>SUM(H22:H26)</f>
        <v>74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23</v>
      </c>
      <c r="D29" s="629">
        <f>SUM(D25:D28)</f>
        <v>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113</v>
      </c>
      <c r="D31" s="635">
        <f>D29+D22</f>
        <v>55</v>
      </c>
      <c r="E31" s="251" t="s">
        <v>824</v>
      </c>
      <c r="F31" s="266" t="s">
        <v>331</v>
      </c>
      <c r="G31" s="253">
        <f>G16+G18+G27</f>
        <v>498</v>
      </c>
      <c r="H31" s="254">
        <f>H16+H18+H27</f>
        <v>74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385</v>
      </c>
      <c r="D33" s="244">
        <f>IF((H31-D31)&gt;0,H31-D31,0)</f>
        <v>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</v>
      </c>
      <c r="D36" s="637">
        <f>D31-D34+D35</f>
        <v>55</v>
      </c>
      <c r="E36" s="262" t="s">
        <v>346</v>
      </c>
      <c r="F36" s="256" t="s">
        <v>347</v>
      </c>
      <c r="G36" s="267">
        <f>G35-G34+G31</f>
        <v>498</v>
      </c>
      <c r="H36" s="268">
        <f>H35-H34+H31</f>
        <v>74</v>
      </c>
    </row>
    <row r="37" spans="1:8" ht="15.75">
      <c r="A37" s="261" t="s">
        <v>348</v>
      </c>
      <c r="B37" s="231" t="s">
        <v>349</v>
      </c>
      <c r="C37" s="634">
        <f>IF((G36-C36)&gt;0,G36-C36,0)</f>
        <v>385</v>
      </c>
      <c r="D37" s="635">
        <f>IF((H36-D36)&gt;0,H36-D36,0)</f>
        <v>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385</v>
      </c>
      <c r="D42" s="244">
        <f>+IF((H36-D36-D38)&gt;0,H36-D36-D38,0)</f>
        <v>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385</v>
      </c>
      <c r="D44" s="268">
        <f>IF(H42=0,IF(D42-D43&gt;0,D42-D43+H43,0),IF(H42-H43&lt;0,H43-H42+D42,0))</f>
        <v>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498</v>
      </c>
      <c r="D45" s="631">
        <f>D36+D38+D42</f>
        <v>74</v>
      </c>
      <c r="E45" s="270" t="s">
        <v>373</v>
      </c>
      <c r="F45" s="272" t="s">
        <v>374</v>
      </c>
      <c r="G45" s="630">
        <f>G42+G36</f>
        <v>498</v>
      </c>
      <c r="H45" s="631">
        <f>H42+H36</f>
        <v>74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45499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5" sqref="D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419</v>
      </c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-24</v>
      </c>
      <c r="D12" s="197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7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363</v>
      </c>
      <c r="D21" s="659">
        <f>SUM(D11:D20)</f>
        <v>-41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41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>
        <v>75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41</v>
      </c>
      <c r="D33" s="659">
        <f>SUM(D23:D32)</f>
        <v>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31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435</v>
      </c>
      <c r="D44" s="307">
        <f>D43+D33+D21</f>
        <v>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445</v>
      </c>
      <c r="D46" s="311">
        <f>D45+D44</f>
        <v>205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445</v>
      </c>
      <c r="D47" s="298">
        <v>205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45499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E24" sqref="E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2886</v>
      </c>
      <c r="D13" s="584">
        <f>'1-Баланс'!H20</f>
        <v>-962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>
        <v>99</v>
      </c>
      <c r="I13" s="584">
        <f>'1-Баланс'!H29+'1-Баланс'!H32</f>
        <v>20</v>
      </c>
      <c r="J13" s="584">
        <f>'1-Баланс'!H30+'1-Баланс'!H33</f>
        <v>-30</v>
      </c>
      <c r="K13" s="585"/>
      <c r="L13" s="584">
        <f>SUM(C13:K13)</f>
        <v>3884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2886</v>
      </c>
      <c r="D17" s="653">
        <f aca="true" t="shared" si="2" ref="D17:M17">D13+D14</f>
        <v>-962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99</v>
      </c>
      <c r="I17" s="653">
        <f t="shared" si="2"/>
        <v>20</v>
      </c>
      <c r="J17" s="653">
        <f t="shared" si="2"/>
        <v>-30</v>
      </c>
      <c r="K17" s="653">
        <f t="shared" si="2"/>
        <v>0</v>
      </c>
      <c r="L17" s="584">
        <f t="shared" si="1"/>
        <v>3884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385</v>
      </c>
      <c r="J18" s="584">
        <f>+'1-Баланс'!G33</f>
        <v>0</v>
      </c>
      <c r="K18" s="585"/>
      <c r="L18" s="584">
        <f t="shared" si="1"/>
        <v>385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2</v>
      </c>
      <c r="F25" s="316"/>
      <c r="G25" s="316"/>
      <c r="H25" s="316"/>
      <c r="I25" s="316"/>
      <c r="J25" s="316"/>
      <c r="K25" s="316"/>
      <c r="L25" s="584">
        <f t="shared" si="1"/>
        <v>2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2886</v>
      </c>
      <c r="D31" s="653">
        <f aca="true" t="shared" si="6" ref="D31:M31">D19+D22+D23+D26+D30+D29+D17+D18</f>
        <v>-962</v>
      </c>
      <c r="E31" s="653">
        <f t="shared" si="6"/>
        <v>1869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405</v>
      </c>
      <c r="J31" s="653">
        <f t="shared" si="6"/>
        <v>-30</v>
      </c>
      <c r="K31" s="653">
        <f t="shared" si="6"/>
        <v>0</v>
      </c>
      <c r="L31" s="584">
        <f t="shared" si="1"/>
        <v>4267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2886</v>
      </c>
      <c r="D34" s="587">
        <f t="shared" si="7"/>
        <v>-962</v>
      </c>
      <c r="E34" s="587">
        <f t="shared" si="7"/>
        <v>1869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405</v>
      </c>
      <c r="J34" s="587">
        <f t="shared" si="7"/>
        <v>-30</v>
      </c>
      <c r="K34" s="587">
        <f t="shared" si="7"/>
        <v>0</v>
      </c>
      <c r="L34" s="651">
        <f t="shared" si="1"/>
        <v>4267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45499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63" sqref="B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45499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3">
      <selection activeCell="F12" sqref="F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3616</v>
      </c>
      <c r="E11" s="328"/>
      <c r="F11" s="328">
        <v>30</v>
      </c>
      <c r="G11" s="329">
        <f>D11+E11-F11</f>
        <v>3586</v>
      </c>
      <c r="H11" s="328"/>
      <c r="I11" s="328"/>
      <c r="J11" s="329">
        <f>G11+H11-I11</f>
        <v>3586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3586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3668</v>
      </c>
      <c r="E19" s="330">
        <f>SUM(E11:E18)</f>
        <v>0</v>
      </c>
      <c r="F19" s="330">
        <f>SUM(F11:F18)</f>
        <v>30</v>
      </c>
      <c r="G19" s="329">
        <f t="shared" si="2"/>
        <v>3638</v>
      </c>
      <c r="H19" s="330">
        <f>SUM(H11:H18)</f>
        <v>0</v>
      </c>
      <c r="I19" s="330">
        <f>SUM(I11:I18)</f>
        <v>0</v>
      </c>
      <c r="J19" s="329">
        <f t="shared" si="3"/>
        <v>3638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3586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3668</v>
      </c>
      <c r="E42" s="349">
        <f>E19+E20+E21+E27+E40+E41</f>
        <v>0</v>
      </c>
      <c r="F42" s="349">
        <f aca="true" t="shared" si="11" ref="F42:R42">F19+F20+F21+F27+F40+F41</f>
        <v>30</v>
      </c>
      <c r="G42" s="349">
        <f t="shared" si="11"/>
        <v>3638</v>
      </c>
      <c r="H42" s="349">
        <f t="shared" si="11"/>
        <v>0</v>
      </c>
      <c r="I42" s="349">
        <f t="shared" si="11"/>
        <v>0</v>
      </c>
      <c r="J42" s="349">
        <f t="shared" si="11"/>
        <v>3638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3586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45499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9</v>
      </c>
      <c r="D23" s="443"/>
      <c r="E23" s="442">
        <f t="shared" si="0"/>
        <v>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0</v>
      </c>
      <c r="E40" s="369">
        <f>SUM(E41:E44)</f>
        <v>10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/>
      <c r="E44" s="369">
        <f t="shared" si="0"/>
        <v>10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0</v>
      </c>
      <c r="E45" s="439">
        <f>E26+E30+E31+E33+E32+E34+E35+E40</f>
        <v>10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</v>
      </c>
      <c r="D46" s="444">
        <f>D45+D23+D21+D11</f>
        <v>0</v>
      </c>
      <c r="E46" s="445">
        <f>E45+E23+E21+E11</f>
        <v>19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</v>
      </c>
      <c r="D87" s="134">
        <f>SUM(D88:D92)+D96</f>
        <v>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</v>
      </c>
      <c r="D91" s="197"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</v>
      </c>
      <c r="D98" s="433">
        <f>D87+D82+D77+D73+D97</f>
        <v>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</v>
      </c>
      <c r="D99" s="427">
        <f>D98+D70+D68</f>
        <v>21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45499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>
        <v>40000</v>
      </c>
      <c r="F13" s="449">
        <v>238</v>
      </c>
      <c r="G13" s="449"/>
      <c r="H13" s="449"/>
      <c r="I13" s="450">
        <f>F13+G13-H13</f>
        <v>238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40000</v>
      </c>
      <c r="F18" s="456">
        <f t="shared" si="1"/>
        <v>238</v>
      </c>
      <c r="G18" s="456">
        <f t="shared" si="1"/>
        <v>0</v>
      </c>
      <c r="H18" s="456">
        <f t="shared" si="1"/>
        <v>0</v>
      </c>
      <c r="I18" s="457">
        <f t="shared" si="0"/>
        <v>238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45499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 Angelov</cp:lastModifiedBy>
  <cp:lastPrinted>2016-09-14T10:20:26Z</cp:lastPrinted>
  <dcterms:created xsi:type="dcterms:W3CDTF">2006-09-16T00:00:00Z</dcterms:created>
  <dcterms:modified xsi:type="dcterms:W3CDTF">2024-07-25T14:20:48Z</dcterms:modified>
  <cp:category/>
  <cp:version/>
  <cp:contentType/>
  <cp:contentStatus/>
</cp:coreProperties>
</file>